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21075" windowHeight="9285"/>
  </bookViews>
  <sheets>
    <sheet name="Kategorija 1" sheetId="1" r:id="rId1"/>
    <sheet name="Kategorija 2" sheetId="4" r:id="rId2"/>
  </sheets>
  <definedNames>
    <definedName name="_xlnm._FilterDatabase" localSheetId="0" hidden="1">'Kategorija 1'!$A$9:$E$9</definedName>
  </definedNames>
  <calcPr calcId="125725"/>
</workbook>
</file>

<file path=xl/calcChain.xml><?xml version="1.0" encoding="utf-8"?>
<calcChain xmlns="http://schemas.openxmlformats.org/spreadsheetml/2006/main">
  <c r="D29" i="1"/>
  <c r="D33"/>
  <c r="D41"/>
  <c r="D47"/>
  <c r="D73"/>
  <c r="D125"/>
  <c r="D126"/>
  <c r="D127" s="1"/>
  <c r="D83" l="1"/>
  <c r="D39"/>
  <c r="D59"/>
  <c r="D16"/>
  <c r="D86"/>
  <c r="D87" s="1"/>
  <c r="D122"/>
  <c r="D123" s="1"/>
  <c r="D120"/>
  <c r="D114"/>
  <c r="D106"/>
  <c r="D12"/>
  <c r="D131"/>
  <c r="D130"/>
  <c r="D60"/>
  <c r="D66"/>
  <c r="D92"/>
  <c r="D118"/>
  <c r="D18"/>
  <c r="D78"/>
  <c r="D90"/>
  <c r="D91" s="1"/>
  <c r="D111"/>
  <c r="D112"/>
  <c r="D98"/>
  <c r="D76"/>
  <c r="D68"/>
  <c r="D24"/>
  <c r="D25" s="1"/>
  <c r="D42"/>
  <c r="D64"/>
  <c r="D48"/>
  <c r="D62"/>
  <c r="D63" s="1"/>
  <c r="D52"/>
  <c r="D54"/>
  <c r="D134"/>
  <c r="D132" l="1"/>
  <c r="D117"/>
  <c r="D135" l="1"/>
  <c r="D27"/>
  <c r="D100"/>
  <c r="D85"/>
  <c r="D80"/>
  <c r="D57"/>
  <c r="D69"/>
  <c r="D107"/>
  <c r="D119"/>
  <c r="D71"/>
  <c r="D55"/>
  <c r="D51"/>
  <c r="D37"/>
  <c r="D35"/>
  <c r="D17"/>
  <c r="D11"/>
  <c r="D121" l="1"/>
  <c r="D115"/>
  <c r="D43"/>
  <c r="D75"/>
  <c r="D23"/>
  <c r="D19"/>
  <c r="D102" l="1"/>
  <c r="D105"/>
  <c r="D65" l="1"/>
  <c r="D89"/>
  <c r="D53" l="1"/>
  <c r="D95"/>
  <c r="D97"/>
  <c r="D13" l="1"/>
  <c r="D21"/>
  <c r="D129"/>
  <c r="D93" l="1"/>
  <c r="D77"/>
  <c r="D31"/>
  <c r="D82" l="1"/>
  <c r="D45"/>
  <c r="D109"/>
  <c r="D61"/>
  <c r="D15"/>
  <c r="D113" l="1"/>
  <c r="D49"/>
</calcChain>
</file>

<file path=xl/sharedStrings.xml><?xml version="1.0" encoding="utf-8"?>
<sst xmlns="http://schemas.openxmlformats.org/spreadsheetml/2006/main" count="288" uniqueCount="112">
  <si>
    <t>Naziv primatelja</t>
  </si>
  <si>
    <t>OIB primatelja</t>
  </si>
  <si>
    <t>Sjedište primatelja</t>
  </si>
  <si>
    <t>Način objave isplaćenog iznosa</t>
  </si>
  <si>
    <t>Vrsta rashoda i izdatka</t>
  </si>
  <si>
    <t>Erste&amp;Steiermarkische bank d.d.</t>
  </si>
  <si>
    <t>Zagreb</t>
  </si>
  <si>
    <t>3431 Bankarske usluge i usluge platnog prometa</t>
  </si>
  <si>
    <t>Ukupno:</t>
  </si>
  <si>
    <t>MEDICAL INTERTRADE d.o.o.</t>
  </si>
  <si>
    <t>MEDIAL d.o.o.</t>
  </si>
  <si>
    <t>AGRODALM d.o.o.</t>
  </si>
  <si>
    <t>KONZUM d.d.</t>
  </si>
  <si>
    <t>VODOOPSKRBA I ODVODNJA d.o.o.</t>
  </si>
  <si>
    <t>HEP OPSKRBA d.o.o.</t>
  </si>
  <si>
    <t>VINDIJA d.d.</t>
  </si>
  <si>
    <t>INA d.d.</t>
  </si>
  <si>
    <t>DM - DROGERIE MARKT d.o.o.</t>
  </si>
  <si>
    <t>Zagrebačke pekarne Klara d.d.</t>
  </si>
  <si>
    <t>Sveta Nedjelja</t>
  </si>
  <si>
    <t>METRO Cash&amp;Carry d.o.o.</t>
  </si>
  <si>
    <t>04492664153</t>
  </si>
  <si>
    <t>Sesvete</t>
  </si>
  <si>
    <t>NARODNE NOVINE d.d.</t>
  </si>
  <si>
    <t>NASTAVNI ZAVOD ZA JAVNO ZDRAVSTVO DR. ANDRIJA ŠTAMPAR</t>
  </si>
  <si>
    <t>PIK VRBOVEC plus d.o.o.</t>
  </si>
  <si>
    <t>Vrbovec</t>
  </si>
  <si>
    <t>SETCOR d.o.o.</t>
  </si>
  <si>
    <t>Jasterbarsko</t>
  </si>
  <si>
    <t>UDRUGA POSLODAVACA U ZDRAVSTVU HRVATSKE</t>
  </si>
  <si>
    <t>Varaždin</t>
  </si>
  <si>
    <t>ZAŠTITA-ZAGREB d.o.o.</t>
  </si>
  <si>
    <t>3231 Usluge telefona, pošte i prijevoza</t>
  </si>
  <si>
    <t>3221 Uredski materijal i ostali materijalni rashodi</t>
  </si>
  <si>
    <t>3232 Usluge tekućeg i investicijskog održavanja</t>
  </si>
  <si>
    <t>3234 Komunalne usluge</t>
  </si>
  <si>
    <t>3222 Materijali i sirovine</t>
  </si>
  <si>
    <t>3239 Ostale usluge</t>
  </si>
  <si>
    <t>3238 Računalne usluge</t>
  </si>
  <si>
    <t>3236 Zdravstvene i veterinarske usluge</t>
  </si>
  <si>
    <t>3223 Energija</t>
  </si>
  <si>
    <t>3295 Pristojbe i naknade</t>
  </si>
  <si>
    <t>3111 Bruto plaće (ukupni iznos bez bolovanja na teret HZZO)</t>
  </si>
  <si>
    <t>3132 Doprinosi na bruto</t>
  </si>
  <si>
    <t>3121 Ostali rashodi za zaposlene</t>
  </si>
  <si>
    <t>3291 Naknade za rad predstavničkih i izvršnih tijela (bruto iznos s doprinosima na bruto)</t>
  </si>
  <si>
    <t>3212 Naknade za prijevoz, za rad na terenu i odvojeni život</t>
  </si>
  <si>
    <t xml:space="preserve">                               SPECIJALNA BOLNICA ZA DJECU S NEURORAZVOJNIM I MOTORIČKIM SMETNJAMA</t>
  </si>
  <si>
    <t xml:space="preserve">                               GOLJAK 2 </t>
  </si>
  <si>
    <t xml:space="preserve">                               10000 ZAGREB</t>
  </si>
  <si>
    <t>JYSK d.o.o.</t>
  </si>
  <si>
    <t>LEDO plus d.o.o.</t>
  </si>
  <si>
    <t>07179054100</t>
  </si>
  <si>
    <t>GDPR</t>
  </si>
  <si>
    <t>ANALOGBIT d.o.o.</t>
  </si>
  <si>
    <t>IRATA d.o.o.</t>
  </si>
  <si>
    <t>CROAL SMOK d.o.o.</t>
  </si>
  <si>
    <t>06846448868</t>
  </si>
  <si>
    <t>Telemach Hrvatska d.o.o.</t>
  </si>
  <si>
    <t>GRAD ZAGREB</t>
  </si>
  <si>
    <t>3222 Materijal i sirovine</t>
  </si>
  <si>
    <t>Samobor</t>
  </si>
  <si>
    <t>Meteor Grupa - Labud d.o.o.</t>
  </si>
  <si>
    <t>FOKUS MEDICAL d.o.o.</t>
  </si>
  <si>
    <t>4227 Uređaji, strojevi i oprema za ostale namjene</t>
  </si>
  <si>
    <t>Mireo d.o.o.</t>
  </si>
  <si>
    <t>Medulin</t>
  </si>
  <si>
    <t>MEDICAL CENTAR d.o.o.</t>
  </si>
  <si>
    <t>06368590597</t>
  </si>
  <si>
    <t>Hrvatska radiotelevizija</t>
  </si>
  <si>
    <t>ZAGREBAČKI HOLDING d.o.o.</t>
  </si>
  <si>
    <t>3294 Članarine i norme</t>
  </si>
  <si>
    <t>Zavod za javno zdravstvo Zagrebačke županije</t>
  </si>
  <si>
    <t>Zaprešić</t>
  </si>
  <si>
    <t>AGROPROTEINKA-ENERGIJA d.o.o.</t>
  </si>
  <si>
    <t>VEOS DOM d.o.o.</t>
  </si>
  <si>
    <t>Pepco Croatia d.o.o.</t>
  </si>
  <si>
    <t>KNJIGOPRINT obrt, vl. Mladen Radovinović</t>
  </si>
  <si>
    <t>4224 Medicinska i laboratorijska oprema</t>
  </si>
  <si>
    <t>MAGIRIS d.o.o.</t>
  </si>
  <si>
    <t>Velika Gorica</t>
  </si>
  <si>
    <t>AUREL d.o.o.</t>
  </si>
  <si>
    <t>TEDi poslovanje d.o.o.</t>
  </si>
  <si>
    <t>05614216244</t>
  </si>
  <si>
    <t>SANITACIJA d.o.o.</t>
  </si>
  <si>
    <t>3237 Intelektualne i osobne usluge (bruto iznos sa doprinosima na bruto)</t>
  </si>
  <si>
    <t>PODRAVKA d.d.</t>
  </si>
  <si>
    <t>Koprivnica</t>
  </si>
  <si>
    <t>KEMOBOJA - DUBRAVA d.o.o.</t>
  </si>
  <si>
    <t>Osijek</t>
  </si>
  <si>
    <t>EUROGAST d.o.o.</t>
  </si>
  <si>
    <t>ZVIBOR d.o.o.</t>
  </si>
  <si>
    <t>03454358063</t>
  </si>
  <si>
    <t>OKTAL PHARMA d.o.o.</t>
  </si>
  <si>
    <t>MARI-TRGOVINA d.o.o.</t>
  </si>
  <si>
    <t>4511 Dodatna ulaganja na građevinskim objektima</t>
  </si>
  <si>
    <t>BENT EXCELLENT d.o.o.</t>
  </si>
  <si>
    <t>3251 Rashodi po osnovi utroška lijekova i potrošnog medicinskog materijala</t>
  </si>
  <si>
    <t>SPAR Hrvatska d.o.o.</t>
  </si>
  <si>
    <t>ANTISEPTICA d.o.o.</t>
  </si>
  <si>
    <t>MET Croatia Energy Trade d.o.o.</t>
  </si>
  <si>
    <t>VUGRINEC d.o.o.</t>
  </si>
  <si>
    <t>Kraj Gornji Dubravički</t>
  </si>
  <si>
    <t>HP - Hrvatska pošta d.d.</t>
  </si>
  <si>
    <t>BEL CANTO d.o.o. za usluge</t>
  </si>
  <si>
    <t>CAMMEO FRANŠIZA d.o.o.</t>
  </si>
  <si>
    <t>VIZIO-ARH d.o.o.</t>
  </si>
  <si>
    <t>INFORMACIJA O TROŠENJU SREDSTAVA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KOLOVOZ 2026. GODINE</t>
  </si>
  <si>
    <t>Ukupno za kolovoz 2026.</t>
  </si>
  <si>
    <t>UPIS NEKRETNINA d.o.o.</t>
  </si>
  <si>
    <t>KULTURA PROSTORA d.o.o.</t>
  </si>
  <si>
    <t>GRADSKA GROBLJA VIKTOROVAC d.o.o.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</si>
</sst>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Border="1"/>
    <xf numFmtId="0" fontId="1" fillId="2" borderId="0" xfId="0" applyFont="1" applyFill="1"/>
    <xf numFmtId="0" fontId="0" fillId="0" borderId="0" xfId="0" applyFill="1" applyBorder="1"/>
    <xf numFmtId="49" fontId="2" fillId="0" borderId="0" xfId="0" applyNumberFormat="1" applyFont="1" applyFill="1" applyBorder="1"/>
    <xf numFmtId="0" fontId="2" fillId="0" borderId="0" xfId="0" applyFont="1" applyFill="1" applyBorder="1"/>
    <xf numFmtId="4" fontId="0" fillId="0" borderId="0" xfId="0" applyNumberFormat="1"/>
    <xf numFmtId="4" fontId="1" fillId="2" borderId="0" xfId="0" applyNumberFormat="1" applyFont="1" applyFill="1"/>
    <xf numFmtId="0" fontId="1" fillId="2" borderId="0" xfId="0" applyFont="1" applyFill="1" applyBorder="1"/>
    <xf numFmtId="0" fontId="0" fillId="0" borderId="0" xfId="0" quotePrefix="1" applyAlignment="1">
      <alignment horizontal="right"/>
    </xf>
    <xf numFmtId="0" fontId="0" fillId="2" borderId="0" xfId="0" applyFill="1"/>
    <xf numFmtId="0" fontId="0" fillId="0" borderId="0" xfId="0" applyFill="1"/>
    <xf numFmtId="0" fontId="0" fillId="0" borderId="0" xfId="0" applyFont="1" applyFill="1" applyBorder="1"/>
    <xf numFmtId="4" fontId="3" fillId="0" borderId="0" xfId="0" applyNumberFormat="1" applyFont="1" applyFill="1"/>
    <xf numFmtId="0" fontId="1" fillId="0" borderId="0" xfId="0" applyFont="1" applyFill="1"/>
    <xf numFmtId="0" fontId="0" fillId="0" borderId="0" xfId="0" applyFont="1" applyFill="1"/>
    <xf numFmtId="0" fontId="0" fillId="0" borderId="1" xfId="0" applyFill="1" applyBorder="1"/>
    <xf numFmtId="0" fontId="0" fillId="2" borderId="0" xfId="0" applyFill="1" applyBorder="1"/>
    <xf numFmtId="0" fontId="0" fillId="0" borderId="0" xfId="0" applyFill="1" applyBorder="1" applyAlignment="1">
      <alignment wrapText="1"/>
    </xf>
    <xf numFmtId="4" fontId="0" fillId="0" borderId="0" xfId="0" applyNumberFormat="1" applyFill="1"/>
    <xf numFmtId="4" fontId="2" fillId="0" borderId="2" xfId="0" applyNumberFormat="1" applyFont="1" applyFill="1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4" fontId="3" fillId="0" borderId="2" xfId="0" applyNumberFormat="1" applyFont="1" applyFill="1" applyBorder="1"/>
    <xf numFmtId="0" fontId="3" fillId="0" borderId="2" xfId="0" applyFont="1" applyFill="1" applyBorder="1"/>
    <xf numFmtId="4" fontId="4" fillId="0" borderId="0" xfId="0" applyNumberFormat="1" applyFont="1" applyFill="1"/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Border="1"/>
    <xf numFmtId="4" fontId="0" fillId="0" borderId="6" xfId="0" applyNumberFormat="1" applyBorder="1"/>
    <xf numFmtId="0" fontId="0" fillId="0" borderId="7" xfId="0" applyBorder="1"/>
    <xf numFmtId="0" fontId="0" fillId="0" borderId="0" xfId="0" quotePrefix="1" applyFill="1" applyAlignment="1">
      <alignment horizontal="right"/>
    </xf>
    <xf numFmtId="4" fontId="0" fillId="0" borderId="0" xfId="0" applyNumberFormat="1" applyFont="1" applyFill="1"/>
    <xf numFmtId="0" fontId="0" fillId="2" borderId="0" xfId="0" applyFont="1" applyFill="1" applyBorder="1"/>
    <xf numFmtId="0" fontId="0" fillId="0" borderId="8" xfId="0" applyFill="1" applyBorder="1"/>
    <xf numFmtId="0" fontId="0" fillId="0" borderId="8" xfId="0" applyBorder="1"/>
    <xf numFmtId="49" fontId="0" fillId="0" borderId="0" xfId="0" applyNumberFormat="1" applyFont="1" applyFill="1" applyAlignment="1">
      <alignment horizontal="right"/>
    </xf>
    <xf numFmtId="0" fontId="0" fillId="2" borderId="0" xfId="0" applyFont="1" applyFill="1"/>
    <xf numFmtId="4" fontId="2" fillId="0" borderId="0" xfId="0" applyNumberFormat="1" applyFont="1" applyFill="1"/>
    <xf numFmtId="4" fontId="5" fillId="2" borderId="0" xfId="0" applyNumberFormat="1" applyFont="1" applyFill="1"/>
    <xf numFmtId="4" fontId="2" fillId="0" borderId="8" xfId="0" applyNumberFormat="1" applyFont="1" applyFill="1" applyBorder="1"/>
    <xf numFmtId="4" fontId="2" fillId="0" borderId="0" xfId="0" applyNumberFormat="1" applyFont="1" applyFill="1" applyBorder="1"/>
    <xf numFmtId="4" fontId="5" fillId="2" borderId="0" xfId="0" applyNumberFormat="1" applyFont="1" applyFill="1" applyBorder="1"/>
    <xf numFmtId="4" fontId="3" fillId="0" borderId="0" xfId="0" applyNumberFormat="1" applyFont="1"/>
    <xf numFmtId="0" fontId="0" fillId="0" borderId="9" xfId="0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4</xdr:row>
      <xdr:rowOff>19050</xdr:rowOff>
    </xdr:to>
    <xdr:pic>
      <xdr:nvPicPr>
        <xdr:cNvPr id="2" name="Slika 1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2950" cy="781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"/>
  <sheetViews>
    <sheetView tabSelected="1" zoomScaleNormal="100" workbookViewId="0">
      <pane ySplit="9" topLeftCell="A10" activePane="bottomLeft" state="frozen"/>
      <selection pane="bottomLeft" activeCell="A9" sqref="A9"/>
    </sheetView>
  </sheetViews>
  <sheetFormatPr defaultRowHeight="15"/>
  <cols>
    <col min="1" max="1" width="58" customWidth="1"/>
    <col min="2" max="2" width="13.85546875" customWidth="1"/>
    <col min="3" max="3" width="18" customWidth="1"/>
    <col min="4" max="4" width="11" style="8" customWidth="1"/>
    <col min="5" max="5" width="67.42578125" customWidth="1"/>
    <col min="6" max="6" width="9.140625" style="13"/>
    <col min="7" max="7" width="10.140625" bestFit="1" customWidth="1"/>
  </cols>
  <sheetData>
    <row r="1" spans="1:6">
      <c r="A1" s="28" t="s">
        <v>47</v>
      </c>
    </row>
    <row r="2" spans="1:6">
      <c r="A2" s="28" t="s">
        <v>48</v>
      </c>
    </row>
    <row r="3" spans="1:6">
      <c r="A3" s="28" t="s">
        <v>49</v>
      </c>
    </row>
    <row r="5" spans="1:6" ht="15" customHeight="1">
      <c r="A5" s="52" t="s">
        <v>107</v>
      </c>
      <c r="B5" s="52"/>
      <c r="C5" s="52"/>
      <c r="D5" s="52"/>
      <c r="E5" s="52"/>
    </row>
    <row r="6" spans="1:6">
      <c r="A6" s="52"/>
      <c r="B6" s="52"/>
      <c r="C6" s="52"/>
      <c r="D6" s="52"/>
      <c r="E6" s="52"/>
    </row>
    <row r="7" spans="1:6">
      <c r="A7" s="52"/>
      <c r="B7" s="52"/>
      <c r="C7" s="52"/>
      <c r="D7" s="52"/>
      <c r="E7" s="52"/>
    </row>
    <row r="8" spans="1:6">
      <c r="A8" s="37"/>
      <c r="B8" s="35"/>
      <c r="C8" s="35"/>
      <c r="D8" s="36"/>
      <c r="E8" s="37"/>
    </row>
    <row r="9" spans="1:6" ht="60">
      <c r="A9" s="29" t="s">
        <v>0</v>
      </c>
      <c r="B9" s="32" t="s">
        <v>1</v>
      </c>
      <c r="C9" s="32" t="s">
        <v>2</v>
      </c>
      <c r="D9" s="33" t="s">
        <v>3</v>
      </c>
      <c r="E9" s="29" t="s">
        <v>4</v>
      </c>
    </row>
    <row r="10" spans="1:6">
      <c r="A10" s="1" t="s">
        <v>5</v>
      </c>
      <c r="B10">
        <v>23057039320</v>
      </c>
      <c r="C10" t="s">
        <v>6</v>
      </c>
      <c r="D10" s="21">
        <v>191.59</v>
      </c>
      <c r="E10" t="s">
        <v>7</v>
      </c>
    </row>
    <row r="11" spans="1:6" s="2" customFormat="1">
      <c r="A11" s="4" t="s">
        <v>8</v>
      </c>
      <c r="B11" s="4"/>
      <c r="C11" s="4"/>
      <c r="D11" s="9">
        <f>D10</f>
        <v>191.59</v>
      </c>
      <c r="E11" s="4"/>
      <c r="F11" s="16"/>
    </row>
    <row r="12" spans="1:6">
      <c r="A12" s="5" t="s">
        <v>11</v>
      </c>
      <c r="B12">
        <v>80649374262</v>
      </c>
      <c r="C12" t="s">
        <v>6</v>
      </c>
      <c r="D12" s="45">
        <f>176.56+193.16+50.4+46.31+105.2+203.99+174.9+64+83.13+148.05+175.61+31.08+176.4+65.06+140.76+320+172.2+156.91+46.31</f>
        <v>2530.0299999999993</v>
      </c>
      <c r="E12" t="s">
        <v>36</v>
      </c>
    </row>
    <row r="13" spans="1:6">
      <c r="A13" s="4" t="s">
        <v>8</v>
      </c>
      <c r="B13" s="4"/>
      <c r="C13" s="4"/>
      <c r="D13" s="46">
        <f>D12</f>
        <v>2530.0299999999993</v>
      </c>
      <c r="E13" s="4"/>
    </row>
    <row r="14" spans="1:6">
      <c r="A14" s="17" t="s">
        <v>74</v>
      </c>
      <c r="B14" s="17">
        <v>90174095121</v>
      </c>
      <c r="C14" s="17" t="s">
        <v>22</v>
      </c>
      <c r="D14" s="45">
        <v>155.81</v>
      </c>
      <c r="E14" t="s">
        <v>35</v>
      </c>
    </row>
    <row r="15" spans="1:6">
      <c r="A15" s="4" t="s">
        <v>8</v>
      </c>
      <c r="B15" s="4"/>
      <c r="C15" s="4"/>
      <c r="D15" s="46">
        <f>D14</f>
        <v>155.81</v>
      </c>
      <c r="E15" s="4"/>
    </row>
    <row r="16" spans="1:6">
      <c r="A16" s="17" t="s">
        <v>54</v>
      </c>
      <c r="B16" s="17">
        <v>47933784437</v>
      </c>
      <c r="C16" s="13" t="s">
        <v>6</v>
      </c>
      <c r="D16" s="45">
        <f>162+186.5</f>
        <v>348.5</v>
      </c>
      <c r="E16" t="s">
        <v>33</v>
      </c>
    </row>
    <row r="17" spans="1:5">
      <c r="A17" s="4" t="s">
        <v>8</v>
      </c>
      <c r="B17" s="4"/>
      <c r="C17" s="4"/>
      <c r="D17" s="46">
        <f>SUM(D16:D16)</f>
        <v>348.5</v>
      </c>
      <c r="E17" s="4"/>
    </row>
    <row r="18" spans="1:5">
      <c r="A18" s="17" t="s">
        <v>99</v>
      </c>
      <c r="B18" s="17">
        <v>65383803641</v>
      </c>
      <c r="C18" s="13" t="s">
        <v>80</v>
      </c>
      <c r="D18" s="45">
        <f>351.31+243.75</f>
        <v>595.05999999999995</v>
      </c>
      <c r="E18" t="s">
        <v>97</v>
      </c>
    </row>
    <row r="19" spans="1:5">
      <c r="A19" s="4" t="s">
        <v>8</v>
      </c>
      <c r="B19" s="4"/>
      <c r="C19" s="4"/>
      <c r="D19" s="46">
        <f>D18</f>
        <v>595.05999999999995</v>
      </c>
      <c r="E19" s="4"/>
    </row>
    <row r="20" spans="1:5">
      <c r="A20" s="5" t="s">
        <v>81</v>
      </c>
      <c r="B20">
        <v>62871653225</v>
      </c>
      <c r="C20" t="s">
        <v>6</v>
      </c>
      <c r="D20" s="45">
        <v>200</v>
      </c>
      <c r="E20" t="s">
        <v>34</v>
      </c>
    </row>
    <row r="21" spans="1:5">
      <c r="A21" s="4" t="s">
        <v>8</v>
      </c>
      <c r="B21" s="4"/>
      <c r="C21" s="4"/>
      <c r="D21" s="46">
        <f>D20</f>
        <v>200</v>
      </c>
      <c r="E21" s="4"/>
    </row>
    <row r="22" spans="1:5">
      <c r="A22" s="5" t="s">
        <v>104</v>
      </c>
      <c r="B22">
        <v>68964256322</v>
      </c>
      <c r="C22" t="s">
        <v>6</v>
      </c>
      <c r="D22" s="45">
        <v>1350</v>
      </c>
      <c r="E22" t="s">
        <v>37</v>
      </c>
    </row>
    <row r="23" spans="1:5">
      <c r="A23" s="4" t="s">
        <v>8</v>
      </c>
      <c r="B23" s="4"/>
      <c r="C23" s="4"/>
      <c r="D23" s="46">
        <f>D22</f>
        <v>1350</v>
      </c>
      <c r="E23" s="4"/>
    </row>
    <row r="24" spans="1:5">
      <c r="A24" s="5" t="s">
        <v>96</v>
      </c>
      <c r="B24" s="11">
        <v>91040737993</v>
      </c>
      <c r="C24" t="s">
        <v>6</v>
      </c>
      <c r="D24" s="45">
        <f>165.99</f>
        <v>165.99</v>
      </c>
      <c r="E24" t="s">
        <v>60</v>
      </c>
    </row>
    <row r="25" spans="1:5">
      <c r="A25" s="4" t="s">
        <v>8</v>
      </c>
      <c r="B25" s="4"/>
      <c r="C25" s="4"/>
      <c r="D25" s="46">
        <f>D24</f>
        <v>165.99</v>
      </c>
      <c r="E25" s="4"/>
    </row>
    <row r="26" spans="1:5">
      <c r="A26" s="17" t="s">
        <v>105</v>
      </c>
      <c r="B26" s="38">
        <v>87479457713</v>
      </c>
      <c r="C26" s="13" t="s">
        <v>89</v>
      </c>
      <c r="D26" s="45">
        <v>12.51</v>
      </c>
      <c r="E26" s="5" t="s">
        <v>32</v>
      </c>
    </row>
    <row r="27" spans="1:5">
      <c r="A27" s="4" t="s">
        <v>8</v>
      </c>
      <c r="B27" s="4"/>
      <c r="C27" s="4"/>
      <c r="D27" s="46">
        <f>D26</f>
        <v>12.51</v>
      </c>
      <c r="E27" s="4"/>
    </row>
    <row r="28" spans="1:5">
      <c r="A28" s="17" t="s">
        <v>56</v>
      </c>
      <c r="B28" s="38" t="s">
        <v>57</v>
      </c>
      <c r="C28" s="13" t="s">
        <v>6</v>
      </c>
      <c r="D28" s="45">
        <v>49.76</v>
      </c>
      <c r="E28" t="s">
        <v>37</v>
      </c>
    </row>
    <row r="29" spans="1:5">
      <c r="A29" s="4" t="s">
        <v>8</v>
      </c>
      <c r="B29" s="10"/>
      <c r="C29" s="4"/>
      <c r="D29" s="46">
        <f>D28</f>
        <v>49.76</v>
      </c>
      <c r="E29" s="4"/>
    </row>
    <row r="30" spans="1:5">
      <c r="A30" s="5" t="s">
        <v>17</v>
      </c>
      <c r="B30">
        <v>94124811986</v>
      </c>
      <c r="C30" t="s">
        <v>6</v>
      </c>
      <c r="D30" s="45">
        <v>9.6</v>
      </c>
      <c r="E30" t="s">
        <v>36</v>
      </c>
    </row>
    <row r="31" spans="1:5">
      <c r="A31" s="4" t="s">
        <v>8</v>
      </c>
      <c r="B31" s="4"/>
      <c r="C31" s="4"/>
      <c r="D31" s="46">
        <f>D30</f>
        <v>9.6</v>
      </c>
      <c r="E31" s="4"/>
    </row>
    <row r="32" spans="1:5">
      <c r="A32" s="14" t="s">
        <v>90</v>
      </c>
      <c r="B32" s="17">
        <v>66502226372</v>
      </c>
      <c r="C32" s="13" t="s">
        <v>61</v>
      </c>
      <c r="D32" s="45">
        <v>2362.5</v>
      </c>
      <c r="E32" t="s">
        <v>64</v>
      </c>
    </row>
    <row r="33" spans="1:8">
      <c r="A33" s="10" t="s">
        <v>8</v>
      </c>
      <c r="B33" s="4"/>
      <c r="C33" s="4"/>
      <c r="D33" s="46">
        <f>D32</f>
        <v>2362.5</v>
      </c>
      <c r="E33" s="4"/>
    </row>
    <row r="34" spans="1:8" s="17" customFormat="1">
      <c r="A34" s="14" t="s">
        <v>63</v>
      </c>
      <c r="B34" s="17">
        <v>52688316623</v>
      </c>
      <c r="C34" s="13" t="s">
        <v>22</v>
      </c>
      <c r="D34" s="45">
        <v>278.79000000000002</v>
      </c>
      <c r="E34" t="s">
        <v>36</v>
      </c>
    </row>
    <row r="35" spans="1:8" s="2" customFormat="1">
      <c r="A35" s="10" t="s">
        <v>8</v>
      </c>
      <c r="B35" s="4"/>
      <c r="C35" s="4"/>
      <c r="D35" s="46">
        <f>SUM(D34:D34)</f>
        <v>278.79000000000002</v>
      </c>
      <c r="E35" s="4"/>
      <c r="F35" s="16"/>
    </row>
    <row r="36" spans="1:8" s="2" customFormat="1">
      <c r="A36" s="7" t="s">
        <v>59</v>
      </c>
      <c r="B36">
        <v>61817894937</v>
      </c>
      <c r="C36" t="s">
        <v>6</v>
      </c>
      <c r="D36" s="45">
        <v>11.07</v>
      </c>
      <c r="E36" t="s">
        <v>35</v>
      </c>
      <c r="F36" s="16"/>
    </row>
    <row r="37" spans="1:8" s="2" customFormat="1">
      <c r="A37" s="10" t="s">
        <v>8</v>
      </c>
      <c r="B37" s="4"/>
      <c r="C37" s="4"/>
      <c r="D37" s="46">
        <f>SUM(D36:D36)</f>
        <v>11.07</v>
      </c>
      <c r="E37" s="4"/>
      <c r="F37" s="16"/>
    </row>
    <row r="38" spans="1:8" s="2" customFormat="1">
      <c r="A38" s="14" t="s">
        <v>111</v>
      </c>
      <c r="B38" s="17">
        <v>47991523864</v>
      </c>
      <c r="C38" s="13" t="s">
        <v>6</v>
      </c>
      <c r="D38" s="45">
        <v>90</v>
      </c>
      <c r="E38" s="3" t="s">
        <v>37</v>
      </c>
      <c r="F38" s="16"/>
    </row>
    <row r="39" spans="1:8" s="2" customFormat="1">
      <c r="A39" s="10" t="s">
        <v>8</v>
      </c>
      <c r="B39" s="4"/>
      <c r="C39" s="4"/>
      <c r="D39" s="46">
        <f>D38</f>
        <v>90</v>
      </c>
      <c r="E39" s="4"/>
      <c r="F39" s="16"/>
    </row>
    <row r="40" spans="1:8">
      <c r="A40" s="5" t="s">
        <v>14</v>
      </c>
      <c r="B40">
        <v>63073332379</v>
      </c>
      <c r="C40" t="s">
        <v>6</v>
      </c>
      <c r="D40" s="45">
        <v>4162.5600000000004</v>
      </c>
      <c r="E40" t="s">
        <v>40</v>
      </c>
    </row>
    <row r="41" spans="1:8" s="2" customFormat="1">
      <c r="A41" s="10" t="s">
        <v>8</v>
      </c>
      <c r="B41" s="4"/>
      <c r="C41" s="4"/>
      <c r="D41" s="46">
        <f>D40</f>
        <v>4162.5600000000004</v>
      </c>
      <c r="E41" s="4"/>
      <c r="F41" s="16"/>
    </row>
    <row r="42" spans="1:8" s="2" customFormat="1">
      <c r="A42" s="14" t="s">
        <v>103</v>
      </c>
      <c r="B42" s="17">
        <v>87311810356</v>
      </c>
      <c r="C42" s="13" t="s">
        <v>6</v>
      </c>
      <c r="D42" s="45">
        <f>122.25+167.3+2.21</f>
        <v>291.76</v>
      </c>
      <c r="E42" s="18" t="s">
        <v>32</v>
      </c>
      <c r="F42" s="16"/>
    </row>
    <row r="43" spans="1:8" s="2" customFormat="1">
      <c r="A43" s="10" t="s">
        <v>8</v>
      </c>
      <c r="B43" s="4"/>
      <c r="C43" s="4"/>
      <c r="D43" s="46">
        <f>D42</f>
        <v>291.76</v>
      </c>
      <c r="E43" s="4"/>
      <c r="F43" s="16"/>
    </row>
    <row r="44" spans="1:8" s="2" customFormat="1">
      <c r="A44" s="14" t="s">
        <v>69</v>
      </c>
      <c r="B44" s="17">
        <v>68419124305</v>
      </c>
      <c r="C44" s="13" t="s">
        <v>6</v>
      </c>
      <c r="D44" s="45">
        <v>159.30000000000001</v>
      </c>
      <c r="E44" s="13" t="s">
        <v>41</v>
      </c>
      <c r="F44" s="16"/>
    </row>
    <row r="45" spans="1:8" s="2" customFormat="1">
      <c r="A45" s="10" t="s">
        <v>8</v>
      </c>
      <c r="B45" s="4"/>
      <c r="C45" s="4"/>
      <c r="D45" s="46">
        <f>D44</f>
        <v>159.30000000000001</v>
      </c>
      <c r="E45" s="4"/>
      <c r="F45" s="16"/>
      <c r="H45" s="1"/>
    </row>
    <row r="46" spans="1:8" s="1" customFormat="1">
      <c r="A46" s="14" t="s">
        <v>16</v>
      </c>
      <c r="B46" s="1">
        <v>27759560625</v>
      </c>
      <c r="C46" s="1" t="s">
        <v>6</v>
      </c>
      <c r="D46" s="45">
        <v>376.24</v>
      </c>
      <c r="E46" t="s">
        <v>40</v>
      </c>
      <c r="F46" s="13"/>
    </row>
    <row r="47" spans="1:8" s="2" customFormat="1">
      <c r="A47" s="10" t="s">
        <v>8</v>
      </c>
      <c r="B47" s="4"/>
      <c r="C47" s="4"/>
      <c r="D47" s="46">
        <f>D46</f>
        <v>376.24</v>
      </c>
      <c r="E47" s="4"/>
      <c r="F47" s="16"/>
    </row>
    <row r="48" spans="1:8" s="2" customFormat="1">
      <c r="A48" s="14" t="s">
        <v>55</v>
      </c>
      <c r="B48" s="17">
        <v>57955903173</v>
      </c>
      <c r="C48" s="13" t="s">
        <v>6</v>
      </c>
      <c r="D48" s="45">
        <f>822.33</f>
        <v>822.33</v>
      </c>
      <c r="E48" s="13" t="s">
        <v>38</v>
      </c>
      <c r="F48" s="17"/>
    </row>
    <row r="49" spans="1:6" s="2" customFormat="1">
      <c r="A49" s="10" t="s">
        <v>8</v>
      </c>
      <c r="B49" s="4"/>
      <c r="C49" s="4"/>
      <c r="D49" s="46">
        <f>D48</f>
        <v>822.33</v>
      </c>
      <c r="E49" s="4"/>
      <c r="F49" s="16"/>
    </row>
    <row r="50" spans="1:6" s="2" customFormat="1">
      <c r="A50" s="14" t="s">
        <v>50</v>
      </c>
      <c r="B50" s="17">
        <v>64729046835</v>
      </c>
      <c r="C50" s="17" t="s">
        <v>6</v>
      </c>
      <c r="D50" s="45">
        <v>50</v>
      </c>
      <c r="E50" t="s">
        <v>36</v>
      </c>
      <c r="F50" s="17"/>
    </row>
    <row r="51" spans="1:6" s="2" customFormat="1">
      <c r="A51" s="10" t="s">
        <v>8</v>
      </c>
      <c r="B51" s="4"/>
      <c r="C51" s="4"/>
      <c r="D51" s="46">
        <f>SUM(D50:D50)</f>
        <v>50</v>
      </c>
      <c r="E51" s="4"/>
      <c r="F51" s="16"/>
    </row>
    <row r="52" spans="1:6" s="2" customFormat="1">
      <c r="A52" s="5" t="s">
        <v>88</v>
      </c>
      <c r="B52">
        <v>64021574271</v>
      </c>
      <c r="C52" t="s">
        <v>6</v>
      </c>
      <c r="D52" s="45">
        <f>207.5</f>
        <v>207.5</v>
      </c>
      <c r="E52" t="s">
        <v>36</v>
      </c>
      <c r="F52" s="16"/>
    </row>
    <row r="53" spans="1:6" s="2" customFormat="1">
      <c r="A53" s="10" t="s">
        <v>8</v>
      </c>
      <c r="B53" s="4"/>
      <c r="C53" s="4"/>
      <c r="D53" s="46">
        <f>D52</f>
        <v>207.5</v>
      </c>
      <c r="E53" s="4"/>
      <c r="F53" s="16"/>
    </row>
    <row r="54" spans="1:6" s="2" customFormat="1">
      <c r="A54" t="s">
        <v>77</v>
      </c>
      <c r="B54" s="44"/>
      <c r="C54" t="s">
        <v>6</v>
      </c>
      <c r="D54" s="45">
        <f>112.5</f>
        <v>112.5</v>
      </c>
      <c r="E54" t="s">
        <v>33</v>
      </c>
      <c r="F54" s="16"/>
    </row>
    <row r="55" spans="1:6" s="2" customFormat="1">
      <c r="A55" s="10" t="s">
        <v>8</v>
      </c>
      <c r="B55" s="4"/>
      <c r="C55" s="4"/>
      <c r="D55" s="46">
        <f>SUM(D54:D54)</f>
        <v>112.5</v>
      </c>
      <c r="E55" s="4"/>
      <c r="F55" s="16"/>
    </row>
    <row r="56" spans="1:6">
      <c r="A56" s="7" t="s">
        <v>12</v>
      </c>
      <c r="B56">
        <v>29955634590</v>
      </c>
      <c r="C56" t="s">
        <v>6</v>
      </c>
      <c r="D56" s="45">
        <v>40.74</v>
      </c>
      <c r="E56" t="s">
        <v>36</v>
      </c>
    </row>
    <row r="57" spans="1:6" s="2" customFormat="1">
      <c r="A57" s="10" t="s">
        <v>8</v>
      </c>
      <c r="B57" s="4"/>
      <c r="C57" s="4"/>
      <c r="D57" s="46">
        <f>SUM(D56:D56)</f>
        <v>40.74</v>
      </c>
      <c r="E57" s="4"/>
      <c r="F57" s="16"/>
    </row>
    <row r="58" spans="1:6" s="2" customFormat="1">
      <c r="A58" s="14" t="s">
        <v>110</v>
      </c>
      <c r="B58" s="17">
        <v>47515095633</v>
      </c>
      <c r="C58" s="17" t="s">
        <v>6</v>
      </c>
      <c r="D58" s="45">
        <v>16369.19</v>
      </c>
      <c r="E58" s="13" t="s">
        <v>95</v>
      </c>
      <c r="F58" s="16"/>
    </row>
    <row r="59" spans="1:6" s="2" customFormat="1">
      <c r="A59" s="10" t="s">
        <v>8</v>
      </c>
      <c r="B59" s="4"/>
      <c r="C59" s="4"/>
      <c r="D59" s="46">
        <f>D58</f>
        <v>16369.19</v>
      </c>
      <c r="E59" s="4"/>
      <c r="F59" s="16"/>
    </row>
    <row r="60" spans="1:6" s="2" customFormat="1">
      <c r="A60" s="14" t="s">
        <v>51</v>
      </c>
      <c r="B60" s="38" t="s">
        <v>52</v>
      </c>
      <c r="C60" s="13" t="s">
        <v>6</v>
      </c>
      <c r="D60" s="45">
        <f>449.55+77.13</f>
        <v>526.68000000000006</v>
      </c>
      <c r="E60" t="s">
        <v>36</v>
      </c>
      <c r="F60" s="17"/>
    </row>
    <row r="61" spans="1:6" s="2" customFormat="1">
      <c r="A61" s="10" t="s">
        <v>8</v>
      </c>
      <c r="B61" s="4"/>
      <c r="C61" s="4"/>
      <c r="D61" s="46">
        <f>D60</f>
        <v>526.68000000000006</v>
      </c>
      <c r="E61" s="4"/>
      <c r="F61" s="16"/>
    </row>
    <row r="62" spans="1:6">
      <c r="A62" s="14" t="s">
        <v>79</v>
      </c>
      <c r="B62" s="17">
        <v>40560536631</v>
      </c>
      <c r="C62" s="13" t="s">
        <v>6</v>
      </c>
      <c r="D62" s="45">
        <f>289.75</f>
        <v>289.75</v>
      </c>
      <c r="E62" t="s">
        <v>36</v>
      </c>
    </row>
    <row r="63" spans="1:6">
      <c r="A63" s="10" t="s">
        <v>8</v>
      </c>
      <c r="B63" s="12"/>
      <c r="C63" s="12"/>
      <c r="D63" s="46">
        <f>D62</f>
        <v>289.75</v>
      </c>
      <c r="E63" s="12"/>
    </row>
    <row r="64" spans="1:6">
      <c r="A64" s="14" t="s">
        <v>94</v>
      </c>
      <c r="B64" s="17">
        <v>48613947457</v>
      </c>
      <c r="C64" s="13" t="s">
        <v>6</v>
      </c>
      <c r="D64" s="45">
        <f>640.46</f>
        <v>640.46</v>
      </c>
      <c r="E64" t="s">
        <v>36</v>
      </c>
    </row>
    <row r="65" spans="1:5">
      <c r="A65" s="10" t="s">
        <v>8</v>
      </c>
      <c r="B65" s="12"/>
      <c r="C65" s="12"/>
      <c r="D65" s="46">
        <f>D64</f>
        <v>640.46</v>
      </c>
      <c r="E65" s="12"/>
    </row>
    <row r="66" spans="1:5">
      <c r="A66" s="5" t="s">
        <v>10</v>
      </c>
      <c r="B66">
        <v>73435500162</v>
      </c>
      <c r="C66" t="s">
        <v>6</v>
      </c>
      <c r="D66" s="45">
        <f>142.5+39.9+98.55</f>
        <v>280.95</v>
      </c>
      <c r="E66" t="s">
        <v>97</v>
      </c>
    </row>
    <row r="67" spans="1:5">
      <c r="A67" s="5" t="s">
        <v>10</v>
      </c>
      <c r="B67">
        <v>73435500162</v>
      </c>
      <c r="C67" t="s">
        <v>6</v>
      </c>
      <c r="D67" s="45">
        <v>211.58</v>
      </c>
      <c r="E67" t="s">
        <v>34</v>
      </c>
    </row>
    <row r="68" spans="1:5">
      <c r="A68" s="5" t="s">
        <v>10</v>
      </c>
      <c r="B68">
        <v>73435500162</v>
      </c>
      <c r="C68" t="s">
        <v>6</v>
      </c>
      <c r="D68" s="45">
        <f>4927.5+1212.5</f>
        <v>6140</v>
      </c>
      <c r="E68" s="14" t="s">
        <v>78</v>
      </c>
    </row>
    <row r="69" spans="1:5">
      <c r="A69" s="10" t="s">
        <v>8</v>
      </c>
      <c r="B69" s="12"/>
      <c r="C69" s="12"/>
      <c r="D69" s="46">
        <f>SUM(D66:D68)</f>
        <v>6632.53</v>
      </c>
      <c r="E69" s="12"/>
    </row>
    <row r="70" spans="1:5" s="17" customFormat="1">
      <c r="A70" s="5" t="s">
        <v>67</v>
      </c>
      <c r="B70" s="43" t="s">
        <v>68</v>
      </c>
      <c r="C70" s="13" t="s">
        <v>6</v>
      </c>
      <c r="D70" s="45">
        <v>437.75</v>
      </c>
      <c r="E70" t="s">
        <v>97</v>
      </c>
    </row>
    <row r="71" spans="1:5">
      <c r="A71" s="10" t="s">
        <v>8</v>
      </c>
      <c r="B71" s="12"/>
      <c r="C71" s="12"/>
      <c r="D71" s="46">
        <f>SUM(D70:D70)</f>
        <v>437.75</v>
      </c>
      <c r="E71" s="12"/>
    </row>
    <row r="72" spans="1:5">
      <c r="A72" s="5" t="s">
        <v>9</v>
      </c>
      <c r="B72" s="11" t="s">
        <v>21</v>
      </c>
      <c r="C72" t="s">
        <v>19</v>
      </c>
      <c r="D72" s="45">
        <v>328.25</v>
      </c>
      <c r="E72" t="s">
        <v>97</v>
      </c>
    </row>
    <row r="73" spans="1:5">
      <c r="A73" s="10" t="s">
        <v>8</v>
      </c>
      <c r="B73" s="12"/>
      <c r="C73" s="12"/>
      <c r="D73" s="46">
        <f>D72</f>
        <v>328.25</v>
      </c>
      <c r="E73" s="12"/>
    </row>
    <row r="74" spans="1:5">
      <c r="A74" s="14" t="s">
        <v>100</v>
      </c>
      <c r="B74" s="1">
        <v>85106651596</v>
      </c>
      <c r="C74" s="1" t="s">
        <v>6</v>
      </c>
      <c r="D74" s="45">
        <v>979.19</v>
      </c>
      <c r="E74" t="s">
        <v>40</v>
      </c>
    </row>
    <row r="75" spans="1:5">
      <c r="A75" s="10" t="s">
        <v>8</v>
      </c>
      <c r="B75" s="4"/>
      <c r="C75" s="4"/>
      <c r="D75" s="46">
        <f>D74</f>
        <v>979.19</v>
      </c>
      <c r="E75" s="4"/>
    </row>
    <row r="76" spans="1:5">
      <c r="A76" s="5" t="s">
        <v>62</v>
      </c>
      <c r="B76">
        <v>23359164583</v>
      </c>
      <c r="C76" t="s">
        <v>6</v>
      </c>
      <c r="D76" s="45">
        <f>310.88+34.8</f>
        <v>345.68</v>
      </c>
      <c r="E76" t="s">
        <v>36</v>
      </c>
    </row>
    <row r="77" spans="1:5">
      <c r="A77" s="10" t="s">
        <v>8</v>
      </c>
      <c r="B77" s="12"/>
      <c r="C77" s="12"/>
      <c r="D77" s="46">
        <f>D76</f>
        <v>345.68</v>
      </c>
      <c r="E77" s="12"/>
    </row>
    <row r="78" spans="1:5">
      <c r="A78" s="5" t="s">
        <v>20</v>
      </c>
      <c r="B78">
        <v>38016445738</v>
      </c>
      <c r="C78" t="s">
        <v>6</v>
      </c>
      <c r="D78" s="45">
        <f>21.76+44.72</f>
        <v>66.48</v>
      </c>
      <c r="E78" t="s">
        <v>36</v>
      </c>
    </row>
    <row r="79" spans="1:5">
      <c r="A79" s="5" t="s">
        <v>20</v>
      </c>
      <c r="B79">
        <v>38016445738</v>
      </c>
      <c r="C79" t="s">
        <v>6</v>
      </c>
      <c r="D79" s="45">
        <v>31.92</v>
      </c>
      <c r="E79" s="42" t="s">
        <v>33</v>
      </c>
    </row>
    <row r="80" spans="1:5">
      <c r="A80" s="10" t="s">
        <v>8</v>
      </c>
      <c r="B80" s="12"/>
      <c r="C80" s="12"/>
      <c r="D80" s="46">
        <f>SUM(D78:D79)</f>
        <v>98.4</v>
      </c>
      <c r="E80" s="12"/>
    </row>
    <row r="81" spans="1:5">
      <c r="A81" s="5" t="s">
        <v>65</v>
      </c>
      <c r="B81">
        <v>68133903035</v>
      </c>
      <c r="C81" t="s">
        <v>66</v>
      </c>
      <c r="D81" s="45">
        <v>21.58</v>
      </c>
      <c r="E81" t="s">
        <v>37</v>
      </c>
    </row>
    <row r="82" spans="1:5">
      <c r="A82" s="10" t="s">
        <v>8</v>
      </c>
      <c r="B82" s="12"/>
      <c r="C82" s="12"/>
      <c r="D82" s="46">
        <f>D81</f>
        <v>21.58</v>
      </c>
      <c r="E82" s="12"/>
    </row>
    <row r="83" spans="1:5">
      <c r="A83" s="41" t="s">
        <v>23</v>
      </c>
      <c r="B83" s="42">
        <v>64546066176</v>
      </c>
      <c r="C83" s="42" t="s">
        <v>6</v>
      </c>
      <c r="D83" s="47">
        <f>59.4+8+30.81+46.55</f>
        <v>144.76</v>
      </c>
      <c r="E83" s="42" t="s">
        <v>33</v>
      </c>
    </row>
    <row r="84" spans="1:5">
      <c r="A84" s="41" t="s">
        <v>23</v>
      </c>
      <c r="B84" s="42">
        <v>64546066176</v>
      </c>
      <c r="C84" s="42" t="s">
        <v>6</v>
      </c>
      <c r="D84" s="48">
        <v>1.68</v>
      </c>
      <c r="E84" s="3" t="s">
        <v>36</v>
      </c>
    </row>
    <row r="85" spans="1:5">
      <c r="A85" s="10" t="s">
        <v>8</v>
      </c>
      <c r="B85" s="12"/>
      <c r="C85" s="12"/>
      <c r="D85" s="46">
        <f>SUM(D83:D84)</f>
        <v>146.44</v>
      </c>
      <c r="E85" s="12"/>
    </row>
    <row r="86" spans="1:5">
      <c r="A86" s="5" t="s">
        <v>24</v>
      </c>
      <c r="B86">
        <v>33392005961</v>
      </c>
      <c r="C86" t="s">
        <v>6</v>
      </c>
      <c r="D86" s="45">
        <f>65.7+21.9+21.9+23.9+21.9+43.8+43.8+23.9+65.7+23.9+21.9+21.9</f>
        <v>400.19999999999993</v>
      </c>
      <c r="E86" t="s">
        <v>39</v>
      </c>
    </row>
    <row r="87" spans="1:5">
      <c r="A87" s="10" t="s">
        <v>8</v>
      </c>
      <c r="B87" s="12"/>
      <c r="C87" s="12"/>
      <c r="D87" s="46">
        <f>D86</f>
        <v>400.19999999999993</v>
      </c>
      <c r="E87" s="12"/>
    </row>
    <row r="88" spans="1:5">
      <c r="A88" s="5" t="s">
        <v>93</v>
      </c>
      <c r="B88" s="11">
        <v>30750621355</v>
      </c>
      <c r="C88" t="s">
        <v>6</v>
      </c>
      <c r="D88" s="45">
        <v>121.53</v>
      </c>
      <c r="E88" t="s">
        <v>97</v>
      </c>
    </row>
    <row r="89" spans="1:5">
      <c r="A89" s="10" t="s">
        <v>8</v>
      </c>
      <c r="B89" s="12"/>
      <c r="C89" s="12"/>
      <c r="D89" s="46">
        <f>D88</f>
        <v>121.53</v>
      </c>
      <c r="E89" s="12"/>
    </row>
    <row r="90" spans="1:5" s="17" customFormat="1">
      <c r="A90" s="14" t="s">
        <v>76</v>
      </c>
      <c r="B90" s="17">
        <v>43416900320</v>
      </c>
      <c r="C90" s="13" t="s">
        <v>6</v>
      </c>
      <c r="D90" s="45">
        <f>11.2+11.2</f>
        <v>22.4</v>
      </c>
      <c r="E90" s="42" t="s">
        <v>33</v>
      </c>
    </row>
    <row r="91" spans="1:5">
      <c r="A91" s="10" t="s">
        <v>8</v>
      </c>
      <c r="B91" s="12"/>
      <c r="C91" s="12"/>
      <c r="D91" s="46">
        <f>D90</f>
        <v>22.4</v>
      </c>
      <c r="E91" s="12"/>
    </row>
    <row r="92" spans="1:5">
      <c r="A92" s="6" t="s">
        <v>25</v>
      </c>
      <c r="B92">
        <v>41976933718</v>
      </c>
      <c r="C92" t="s">
        <v>26</v>
      </c>
      <c r="D92" s="45">
        <f>104+165.44+80.88</f>
        <v>350.32</v>
      </c>
      <c r="E92" t="s">
        <v>36</v>
      </c>
    </row>
    <row r="93" spans="1:5">
      <c r="A93" s="10" t="s">
        <v>8</v>
      </c>
      <c r="B93" s="12"/>
      <c r="C93" s="12"/>
      <c r="D93" s="46">
        <f>D92</f>
        <v>350.32</v>
      </c>
      <c r="E93" s="12"/>
    </row>
    <row r="94" spans="1:5">
      <c r="A94" s="14" t="s">
        <v>86</v>
      </c>
      <c r="B94" s="17">
        <v>18928523252</v>
      </c>
      <c r="C94" s="13" t="s">
        <v>87</v>
      </c>
      <c r="D94" s="45">
        <v>680.95</v>
      </c>
      <c r="E94" t="s">
        <v>36</v>
      </c>
    </row>
    <row r="95" spans="1:5">
      <c r="A95" s="10" t="s">
        <v>8</v>
      </c>
      <c r="B95" s="12"/>
      <c r="C95" s="12"/>
      <c r="D95" s="46">
        <f>D94</f>
        <v>680.95</v>
      </c>
      <c r="E95" s="12"/>
    </row>
    <row r="96" spans="1:5">
      <c r="A96" s="6" t="s">
        <v>84</v>
      </c>
      <c r="B96">
        <v>85987734468</v>
      </c>
      <c r="C96" t="s">
        <v>6</v>
      </c>
      <c r="D96" s="45">
        <v>127.75</v>
      </c>
      <c r="E96" s="13" t="s">
        <v>35</v>
      </c>
    </row>
    <row r="97" spans="1:6">
      <c r="A97" s="10" t="s">
        <v>8</v>
      </c>
      <c r="B97" s="12"/>
      <c r="C97" s="12"/>
      <c r="D97" s="46">
        <f>D96</f>
        <v>127.75</v>
      </c>
      <c r="E97" s="12"/>
    </row>
    <row r="98" spans="1:6">
      <c r="A98" s="6" t="s">
        <v>27</v>
      </c>
      <c r="B98" s="3">
        <v>69149293370</v>
      </c>
      <c r="C98" s="3" t="s">
        <v>28</v>
      </c>
      <c r="D98" s="48">
        <f>637.5+276.48</f>
        <v>913.98</v>
      </c>
      <c r="E98" s="3" t="s">
        <v>34</v>
      </c>
      <c r="F98" s="5"/>
    </row>
    <row r="99" spans="1:6">
      <c r="A99" s="6" t="s">
        <v>27</v>
      </c>
      <c r="B99" s="3">
        <v>69149293370</v>
      </c>
      <c r="C99" s="3" t="s">
        <v>28</v>
      </c>
      <c r="D99" s="48">
        <v>62.11</v>
      </c>
      <c r="E99" s="3" t="s">
        <v>38</v>
      </c>
      <c r="F99" s="5"/>
    </row>
    <row r="100" spans="1:6">
      <c r="A100" s="10" t="s">
        <v>8</v>
      </c>
      <c r="B100" s="12"/>
      <c r="C100" s="12"/>
      <c r="D100" s="46">
        <f>SUM(D98:D99)</f>
        <v>976.09</v>
      </c>
      <c r="E100" s="12"/>
    </row>
    <row r="101" spans="1:6">
      <c r="A101" s="5" t="s">
        <v>98</v>
      </c>
      <c r="B101">
        <v>46108893754</v>
      </c>
      <c r="C101" s="13" t="s">
        <v>6</v>
      </c>
      <c r="D101" s="45">
        <v>12.4</v>
      </c>
      <c r="E101" t="s">
        <v>36</v>
      </c>
    </row>
    <row r="102" spans="1:6">
      <c r="A102" s="10" t="s">
        <v>8</v>
      </c>
      <c r="B102" s="12"/>
      <c r="C102" s="12"/>
      <c r="D102" s="46">
        <f>D101</f>
        <v>12.4</v>
      </c>
      <c r="E102" s="12"/>
    </row>
    <row r="103" spans="1:6">
      <c r="A103" s="14" t="s">
        <v>82</v>
      </c>
      <c r="B103" s="38" t="s">
        <v>83</v>
      </c>
      <c r="C103" s="5" t="s">
        <v>6</v>
      </c>
      <c r="D103" s="45">
        <v>6</v>
      </c>
      <c r="E103" t="s">
        <v>36</v>
      </c>
    </row>
    <row r="104" spans="1:6">
      <c r="A104" s="14" t="s">
        <v>82</v>
      </c>
      <c r="B104" s="38" t="s">
        <v>83</v>
      </c>
      <c r="C104" s="5" t="s">
        <v>6</v>
      </c>
      <c r="D104" s="45">
        <v>11.55</v>
      </c>
      <c r="E104" s="18" t="s">
        <v>33</v>
      </c>
    </row>
    <row r="105" spans="1:6">
      <c r="A105" s="10" t="s">
        <v>8</v>
      </c>
      <c r="B105" s="12"/>
      <c r="C105" s="12"/>
      <c r="D105" s="46">
        <f>D103+D104</f>
        <v>17.55</v>
      </c>
      <c r="E105" s="12"/>
    </row>
    <row r="106" spans="1:6">
      <c r="A106" s="6" t="s">
        <v>58</v>
      </c>
      <c r="B106">
        <v>70133616033</v>
      </c>
      <c r="C106" t="s">
        <v>6</v>
      </c>
      <c r="D106" s="45">
        <f>240.5+13.3</f>
        <v>253.8</v>
      </c>
      <c r="E106" t="s">
        <v>32</v>
      </c>
    </row>
    <row r="107" spans="1:6">
      <c r="A107" s="10" t="s">
        <v>8</v>
      </c>
      <c r="B107" s="12"/>
      <c r="C107" s="12"/>
      <c r="D107" s="46">
        <f>SUM(D106:D106)</f>
        <v>253.8</v>
      </c>
      <c r="E107" s="12"/>
    </row>
    <row r="108" spans="1:6">
      <c r="A108" s="5" t="s">
        <v>29</v>
      </c>
      <c r="B108">
        <v>32787730056</v>
      </c>
      <c r="C108" t="s">
        <v>6</v>
      </c>
      <c r="D108" s="45">
        <v>248.8</v>
      </c>
      <c r="E108" s="5" t="s">
        <v>71</v>
      </c>
    </row>
    <row r="109" spans="1:6">
      <c r="A109" s="10" t="s">
        <v>8</v>
      </c>
      <c r="B109" s="12"/>
      <c r="C109" s="12"/>
      <c r="D109" s="46">
        <f>D108</f>
        <v>248.8</v>
      </c>
      <c r="E109" s="12"/>
    </row>
    <row r="110" spans="1:6">
      <c r="A110" s="14" t="s">
        <v>109</v>
      </c>
      <c r="B110" s="17">
        <v>87680911390</v>
      </c>
      <c r="C110" s="13" t="s">
        <v>6</v>
      </c>
      <c r="D110" s="45">
        <v>15.98</v>
      </c>
      <c r="E110" s="13" t="s">
        <v>37</v>
      </c>
    </row>
    <row r="111" spans="1:6">
      <c r="A111" s="10" t="s">
        <v>8</v>
      </c>
      <c r="B111" s="12"/>
      <c r="C111" s="12"/>
      <c r="D111" s="46">
        <f>D110</f>
        <v>15.98</v>
      </c>
      <c r="E111" s="12"/>
    </row>
    <row r="112" spans="1:6" s="17" customFormat="1">
      <c r="A112" s="14" t="s">
        <v>75</v>
      </c>
      <c r="B112" s="17">
        <v>90738154036</v>
      </c>
      <c r="C112" s="13" t="s">
        <v>6</v>
      </c>
      <c r="D112" s="45">
        <f>375+1327.22</f>
        <v>1702.22</v>
      </c>
      <c r="E112" s="13" t="s">
        <v>38</v>
      </c>
    </row>
    <row r="113" spans="1:8">
      <c r="A113" s="10" t="s">
        <v>8</v>
      </c>
      <c r="B113" s="12"/>
      <c r="C113" s="12"/>
      <c r="D113" s="46">
        <f>D112</f>
        <v>1702.22</v>
      </c>
      <c r="E113" s="12"/>
      <c r="H113" s="17"/>
    </row>
    <row r="114" spans="1:8">
      <c r="A114" s="5" t="s">
        <v>15</v>
      </c>
      <c r="B114">
        <v>44138062462</v>
      </c>
      <c r="C114" t="s">
        <v>30</v>
      </c>
      <c r="D114" s="45">
        <f>294.67+387.99+309.32+118.82+211.99+139.66+197.13+359.06+88.08+33.36+561.81+109.25</f>
        <v>2811.14</v>
      </c>
      <c r="E114" t="s">
        <v>36</v>
      </c>
      <c r="H114" s="17"/>
    </row>
    <row r="115" spans="1:8">
      <c r="A115" s="10" t="s">
        <v>8</v>
      </c>
      <c r="B115" s="12"/>
      <c r="C115" s="12"/>
      <c r="D115" s="46">
        <f>D114</f>
        <v>2811.14</v>
      </c>
      <c r="E115" s="12"/>
      <c r="H115" s="17"/>
    </row>
    <row r="116" spans="1:8">
      <c r="A116" s="5" t="s">
        <v>106</v>
      </c>
      <c r="B116" s="11">
        <v>56729823680</v>
      </c>
      <c r="C116" t="s">
        <v>22</v>
      </c>
      <c r="D116" s="45">
        <v>4860.96</v>
      </c>
      <c r="E116" s="13" t="s">
        <v>95</v>
      </c>
    </row>
    <row r="117" spans="1:8">
      <c r="A117" s="10" t="s">
        <v>8</v>
      </c>
      <c r="B117" s="12"/>
      <c r="C117" s="12"/>
      <c r="D117" s="46">
        <f>D116</f>
        <v>4860.96</v>
      </c>
      <c r="E117" s="12"/>
    </row>
    <row r="118" spans="1:8">
      <c r="A118" s="5" t="s">
        <v>13</v>
      </c>
      <c r="B118" s="3">
        <v>83416546499</v>
      </c>
      <c r="C118" s="3" t="s">
        <v>6</v>
      </c>
      <c r="D118" s="48">
        <f>660.56+29.17+1.31</f>
        <v>691.03999999999985</v>
      </c>
      <c r="E118" s="3" t="s">
        <v>40</v>
      </c>
    </row>
    <row r="119" spans="1:8">
      <c r="A119" s="10" t="s">
        <v>8</v>
      </c>
      <c r="B119" s="12"/>
      <c r="C119" s="12"/>
      <c r="D119" s="46">
        <f>SUM(D118:D118)</f>
        <v>691.03999999999985</v>
      </c>
      <c r="E119" s="12"/>
    </row>
    <row r="120" spans="1:8">
      <c r="A120" s="5" t="s">
        <v>101</v>
      </c>
      <c r="B120" s="17">
        <v>43639861997</v>
      </c>
      <c r="C120" s="13" t="s">
        <v>102</v>
      </c>
      <c r="D120" s="45">
        <f>287.28+377.69+341.25+190.16+441+283.71+383.36</f>
        <v>2304.4500000000003</v>
      </c>
      <c r="E120" t="s">
        <v>36</v>
      </c>
    </row>
    <row r="121" spans="1:8">
      <c r="A121" s="10" t="s">
        <v>8</v>
      </c>
      <c r="B121" s="12"/>
      <c r="C121" s="12"/>
      <c r="D121" s="46">
        <f>D120</f>
        <v>2304.4500000000003</v>
      </c>
      <c r="E121" s="12"/>
    </row>
    <row r="122" spans="1:8">
      <c r="A122" s="5" t="s">
        <v>18</v>
      </c>
      <c r="B122">
        <v>76842508189</v>
      </c>
      <c r="C122" t="s">
        <v>6</v>
      </c>
      <c r="D122" s="45">
        <f>570.53+303.36+291.55</f>
        <v>1165.44</v>
      </c>
      <c r="E122" t="s">
        <v>36</v>
      </c>
      <c r="F122"/>
    </row>
    <row r="123" spans="1:8">
      <c r="A123" s="10" t="s">
        <v>8</v>
      </c>
      <c r="B123" s="4"/>
      <c r="C123" s="4"/>
      <c r="D123" s="46">
        <f>D122</f>
        <v>1165.44</v>
      </c>
      <c r="E123" s="4"/>
      <c r="F123"/>
    </row>
    <row r="124" spans="1:8">
      <c r="A124" s="14" t="s">
        <v>70</v>
      </c>
      <c r="B124" s="17">
        <v>85584865987</v>
      </c>
      <c r="C124" s="13" t="s">
        <v>6</v>
      </c>
      <c r="D124" s="45">
        <v>5.94</v>
      </c>
      <c r="E124" s="13" t="s">
        <v>35</v>
      </c>
    </row>
    <row r="125" spans="1:8">
      <c r="A125" s="10" t="s">
        <v>8</v>
      </c>
      <c r="B125" s="12"/>
      <c r="C125" s="12"/>
      <c r="D125" s="46">
        <f>D124</f>
        <v>5.94</v>
      </c>
      <c r="E125" s="12"/>
    </row>
    <row r="126" spans="1:8">
      <c r="A126" s="5" t="s">
        <v>31</v>
      </c>
      <c r="B126">
        <v>68204597981</v>
      </c>
      <c r="C126" t="s">
        <v>6</v>
      </c>
      <c r="D126" s="45">
        <f>164.24+116.13</f>
        <v>280.37</v>
      </c>
      <c r="E126" t="s">
        <v>37</v>
      </c>
    </row>
    <row r="127" spans="1:8">
      <c r="A127" s="10" t="s">
        <v>8</v>
      </c>
      <c r="B127" s="12"/>
      <c r="C127" s="12"/>
      <c r="D127" s="46">
        <f>D126</f>
        <v>280.37</v>
      </c>
      <c r="E127" s="12"/>
    </row>
    <row r="128" spans="1:8">
      <c r="A128" s="14" t="s">
        <v>72</v>
      </c>
      <c r="B128" s="17">
        <v>20717593431</v>
      </c>
      <c r="C128" s="13" t="s">
        <v>73</v>
      </c>
      <c r="D128" s="45">
        <v>21.9</v>
      </c>
      <c r="E128" t="s">
        <v>39</v>
      </c>
    </row>
    <row r="129" spans="1:7">
      <c r="A129" s="10" t="s">
        <v>8</v>
      </c>
      <c r="B129" s="12"/>
      <c r="C129" s="12"/>
      <c r="D129" s="46">
        <f>D128</f>
        <v>21.9</v>
      </c>
      <c r="E129" s="12"/>
    </row>
    <row r="130" spans="1:7">
      <c r="A130" t="s">
        <v>91</v>
      </c>
      <c r="B130" s="11" t="s">
        <v>92</v>
      </c>
      <c r="C130" t="s">
        <v>6</v>
      </c>
      <c r="D130" s="45">
        <f>1610.75+1362.5</f>
        <v>2973.25</v>
      </c>
      <c r="E130" t="s">
        <v>36</v>
      </c>
    </row>
    <row r="131" spans="1:7">
      <c r="A131" t="s">
        <v>91</v>
      </c>
      <c r="B131" s="11" t="s">
        <v>92</v>
      </c>
      <c r="C131" t="s">
        <v>6</v>
      </c>
      <c r="D131" s="45">
        <f>181.25+362.5</f>
        <v>543.75</v>
      </c>
      <c r="E131" s="18" t="s">
        <v>33</v>
      </c>
    </row>
    <row r="132" spans="1:7">
      <c r="A132" s="10" t="s">
        <v>8</v>
      </c>
      <c r="B132" s="12"/>
      <c r="C132" s="12"/>
      <c r="D132" s="46">
        <f>D130+D131</f>
        <v>3517</v>
      </c>
      <c r="E132" s="12"/>
    </row>
    <row r="133" spans="1:7" ht="15" customHeight="1">
      <c r="A133" s="5" t="s">
        <v>53</v>
      </c>
      <c r="B133" s="40"/>
      <c r="C133" s="40"/>
      <c r="D133" s="48">
        <v>155.12</v>
      </c>
      <c r="E133" s="20" t="s">
        <v>85</v>
      </c>
    </row>
    <row r="134" spans="1:7">
      <c r="A134" s="5" t="s">
        <v>53</v>
      </c>
      <c r="B134" s="40"/>
      <c r="C134" s="40"/>
      <c r="D134" s="48">
        <f>6.5</f>
        <v>6.5</v>
      </c>
      <c r="E134" s="51" t="s">
        <v>32</v>
      </c>
    </row>
    <row r="135" spans="1:7">
      <c r="A135" s="10" t="s">
        <v>8</v>
      </c>
      <c r="B135" s="19"/>
      <c r="C135" s="19"/>
      <c r="D135" s="49">
        <f>SUM(D133:D134)</f>
        <v>161.62</v>
      </c>
      <c r="E135" s="19"/>
    </row>
    <row r="136" spans="1:7">
      <c r="A136" s="26" t="s">
        <v>108</v>
      </c>
      <c r="B136" s="13"/>
      <c r="C136" s="13"/>
      <c r="D136" s="15">
        <v>62139.889999999992</v>
      </c>
      <c r="E136" s="13"/>
      <c r="G136" s="8"/>
    </row>
    <row r="137" spans="1:7">
      <c r="A137" s="5"/>
      <c r="D137" s="50"/>
      <c r="F137" s="21"/>
    </row>
    <row r="138" spans="1:7">
      <c r="A138" s="5"/>
      <c r="D138" s="50"/>
    </row>
    <row r="139" spans="1:7">
      <c r="A139" s="5"/>
      <c r="F139" s="21"/>
    </row>
    <row r="140" spans="1:7">
      <c r="A140" s="5"/>
    </row>
  </sheetData>
  <sheetProtection password="C7E7" sheet="1" objects="1" scenarios="1"/>
  <mergeCells count="1">
    <mergeCell ref="A5:E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B9" sqref="B9"/>
    </sheetView>
  </sheetViews>
  <sheetFormatPr defaultRowHeight="15"/>
  <cols>
    <col min="1" max="1" width="21.140625" style="21" customWidth="1"/>
    <col min="2" max="2" width="79.28515625" style="13" customWidth="1"/>
    <col min="3" max="3" width="10.140625" style="21" bestFit="1" customWidth="1"/>
    <col min="4" max="8" width="9.140625" style="13"/>
    <col min="9" max="9" width="10.140625" style="21" bestFit="1" customWidth="1"/>
    <col min="10" max="10" width="9.140625" style="13"/>
    <col min="11" max="11" width="10.140625" style="13" bestFit="1" customWidth="1"/>
    <col min="12" max="16384" width="9.140625" style="13"/>
  </cols>
  <sheetData>
    <row r="1" spans="1:9">
      <c r="A1" s="27" t="s">
        <v>47</v>
      </c>
    </row>
    <row r="2" spans="1:9">
      <c r="A2" s="27" t="s">
        <v>48</v>
      </c>
    </row>
    <row r="3" spans="1:9">
      <c r="A3" s="27" t="s">
        <v>49</v>
      </c>
    </row>
    <row r="4" spans="1:9">
      <c r="A4" s="55"/>
      <c r="B4" s="55"/>
    </row>
    <row r="5" spans="1:9" ht="15" customHeight="1">
      <c r="A5" s="53" t="s">
        <v>107</v>
      </c>
      <c r="B5" s="53"/>
    </row>
    <row r="6" spans="1:9">
      <c r="A6" s="53"/>
      <c r="B6" s="53"/>
    </row>
    <row r="7" spans="1:9">
      <c r="A7" s="54"/>
      <c r="B7" s="54"/>
    </row>
    <row r="8" spans="1:9">
      <c r="B8" s="34"/>
    </row>
    <row r="9" spans="1:9" ht="33.75" customHeight="1">
      <c r="A9" s="30" t="s">
        <v>3</v>
      </c>
      <c r="B9" s="31" t="s">
        <v>4</v>
      </c>
    </row>
    <row r="10" spans="1:9">
      <c r="A10" s="22">
        <v>542058.66</v>
      </c>
      <c r="B10" s="23" t="s">
        <v>42</v>
      </c>
    </row>
    <row r="11" spans="1:9" s="17" customFormat="1">
      <c r="A11" s="22">
        <v>89474.33</v>
      </c>
      <c r="B11" s="23" t="s">
        <v>43</v>
      </c>
      <c r="C11" s="21"/>
      <c r="I11" s="39"/>
    </row>
    <row r="12" spans="1:9" s="17" customFormat="1">
      <c r="A12" s="22">
        <v>10949.15</v>
      </c>
      <c r="B12" s="24" t="s">
        <v>46</v>
      </c>
      <c r="C12" s="21"/>
      <c r="I12" s="39"/>
    </row>
    <row r="13" spans="1:9">
      <c r="A13" s="22">
        <v>3840.0699999999997</v>
      </c>
      <c r="B13" s="23" t="s">
        <v>44</v>
      </c>
    </row>
    <row r="14" spans="1:9" ht="15" customHeight="1">
      <c r="A14" s="22">
        <v>2505.25</v>
      </c>
      <c r="B14" s="24" t="s">
        <v>45</v>
      </c>
    </row>
    <row r="15" spans="1:9">
      <c r="A15" s="25">
        <v>648827.46</v>
      </c>
      <c r="B15" s="26" t="s">
        <v>108</v>
      </c>
    </row>
    <row r="17" spans="2:11" s="13" customFormat="1">
      <c r="C17" s="21"/>
      <c r="I17" s="21"/>
      <c r="K17" s="21"/>
    </row>
    <row r="22" spans="2:11" s="13" customFormat="1">
      <c r="B22" s="22"/>
      <c r="C22" s="21"/>
      <c r="I22" s="21"/>
    </row>
    <row r="23" spans="2:11" s="13" customFormat="1">
      <c r="B23" s="22"/>
      <c r="C23" s="21"/>
      <c r="I23" s="21"/>
    </row>
    <row r="24" spans="2:11" s="13" customFormat="1">
      <c r="B24" s="22"/>
      <c r="C24" s="21"/>
      <c r="I24" s="21"/>
    </row>
    <row r="25" spans="2:11" s="13" customFormat="1">
      <c r="B25" s="22"/>
      <c r="C25" s="21"/>
      <c r="I25" s="21"/>
    </row>
    <row r="26" spans="2:11" s="13" customFormat="1">
      <c r="B26" s="22"/>
      <c r="C26" s="21"/>
      <c r="I26" s="21"/>
    </row>
    <row r="27" spans="2:11" s="13" customFormat="1">
      <c r="B27" s="22"/>
      <c r="C27" s="21"/>
      <c r="I27" s="21"/>
    </row>
    <row r="28" spans="2:11" s="13" customFormat="1">
      <c r="B28" s="22"/>
      <c r="C28" s="21"/>
      <c r="I28" s="21"/>
    </row>
    <row r="29" spans="2:11" s="13" customFormat="1">
      <c r="B29" s="22"/>
      <c r="C29" s="21"/>
      <c r="I29" s="21"/>
    </row>
    <row r="30" spans="2:11" s="13" customFormat="1">
      <c r="B30" s="22"/>
      <c r="C30" s="21"/>
      <c r="I30" s="21"/>
    </row>
    <row r="31" spans="2:11" s="13" customFormat="1">
      <c r="B31" s="22"/>
      <c r="C31" s="21"/>
      <c r="I31" s="21"/>
    </row>
    <row r="32" spans="2:11" s="13" customFormat="1">
      <c r="B32" s="22"/>
      <c r="C32" s="21"/>
      <c r="I32" s="21"/>
    </row>
    <row r="33" spans="2:2" s="13" customFormat="1">
      <c r="B33" s="22"/>
    </row>
    <row r="34" spans="2:2" s="13" customFormat="1">
      <c r="B34" s="25"/>
    </row>
  </sheetData>
  <sheetProtection password="C7E7" sheet="1" objects="1" scenarios="1"/>
  <mergeCells count="2">
    <mergeCell ref="A5:B7"/>
    <mergeCell ref="A4:B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>Bolnicagoljak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2024-02-08T11:40:45Z</dcterms:created>
  <dcterms:modified xsi:type="dcterms:W3CDTF">2026-09-14T12:20:52Z</dcterms:modified>
</cp:coreProperties>
</file>